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/>
  </bookViews>
  <sheets>
    <sheet name="1 TRIMESTRE 2019" sheetId="5" r:id="rId1"/>
    <sheet name="2 TRIMESTRE 2019" sheetId="6" r:id="rId2"/>
    <sheet name=" 3 TRIMESTRE 2019 " sheetId="8" r:id="rId3"/>
    <sheet name="4 TRIMESTRE 2019" sheetId="9" r:id="rId4"/>
  </sheets>
  <calcPr calcId="125725" calcOnSave="0"/>
</workbook>
</file>

<file path=xl/calcChain.xml><?xml version="1.0" encoding="utf-8"?>
<calcChain xmlns="http://schemas.openxmlformats.org/spreadsheetml/2006/main">
  <c r="B10" i="9"/>
  <c r="C10" s="1"/>
  <c r="B9"/>
  <c r="B8"/>
  <c r="B7"/>
  <c r="B6"/>
  <c r="C6" s="1"/>
  <c r="B5"/>
  <c r="E5" s="1"/>
  <c r="D10"/>
  <c r="D9"/>
  <c r="D8"/>
  <c r="D7"/>
  <c r="D6"/>
  <c r="D5"/>
  <c r="D10" i="8"/>
  <c r="D9"/>
  <c r="D8"/>
  <c r="D7"/>
  <c r="D6"/>
  <c r="D5"/>
  <c r="B10"/>
  <c r="B9"/>
  <c r="B8"/>
  <c r="B7"/>
  <c r="B6"/>
  <c r="B5"/>
  <c r="D11" i="6"/>
  <c r="D10"/>
  <c r="D9"/>
  <c r="D8"/>
  <c r="D7"/>
  <c r="D6"/>
  <c r="D5"/>
  <c r="B7"/>
  <c r="B6"/>
  <c r="B5"/>
  <c r="B11"/>
  <c r="B10"/>
  <c r="B9"/>
  <c r="B8"/>
  <c r="D11" i="5"/>
  <c r="B11"/>
  <c r="E11" s="1"/>
  <c r="D10"/>
  <c r="B10"/>
  <c r="C10" s="1"/>
  <c r="D9"/>
  <c r="B9"/>
  <c r="C9" s="1"/>
  <c r="D8"/>
  <c r="B8"/>
  <c r="C8" s="1"/>
  <c r="D7"/>
  <c r="B7"/>
  <c r="C7" s="1"/>
  <c r="D6"/>
  <c r="B6"/>
  <c r="C6" s="1"/>
  <c r="D5"/>
  <c r="E5" s="1"/>
  <c r="C5"/>
  <c r="E6" l="1"/>
  <c r="E8"/>
  <c r="E10"/>
  <c r="E7"/>
  <c r="E9"/>
  <c r="C9" i="9"/>
  <c r="E8"/>
  <c r="E10"/>
  <c r="C8"/>
  <c r="F8" s="1"/>
  <c r="E7"/>
  <c r="E6"/>
  <c r="B11"/>
  <c r="C5"/>
  <c r="F9"/>
  <c r="F6"/>
  <c r="C7"/>
  <c r="E9"/>
  <c r="F10"/>
  <c r="D11"/>
  <c r="C10" i="8"/>
  <c r="E8"/>
  <c r="E6"/>
  <c r="E9"/>
  <c r="C8"/>
  <c r="F8" s="1"/>
  <c r="E7"/>
  <c r="C6"/>
  <c r="E5"/>
  <c r="C9"/>
  <c r="F9" s="1"/>
  <c r="C5"/>
  <c r="F5" s="1"/>
  <c r="C7"/>
  <c r="F7" s="1"/>
  <c r="E10"/>
  <c r="B11"/>
  <c r="D11"/>
  <c r="E11" i="6"/>
  <c r="C10"/>
  <c r="F10" s="1"/>
  <c r="E9"/>
  <c r="C8"/>
  <c r="E7"/>
  <c r="C6"/>
  <c r="C5"/>
  <c r="C11"/>
  <c r="E10"/>
  <c r="C9"/>
  <c r="F9" s="1"/>
  <c r="E8"/>
  <c r="E6"/>
  <c r="E5"/>
  <c r="F6"/>
  <c r="F5"/>
  <c r="C7"/>
  <c r="D12"/>
  <c r="B12"/>
  <c r="F7" i="5"/>
  <c r="F9"/>
  <c r="F6"/>
  <c r="F8"/>
  <c r="F10"/>
  <c r="F5"/>
  <c r="C11"/>
  <c r="D12"/>
  <c r="C12"/>
  <c r="B12"/>
  <c r="C11" i="9" l="1"/>
  <c r="F11" s="1"/>
  <c r="E11"/>
  <c r="F5"/>
  <c r="F7"/>
  <c r="F10" i="8"/>
  <c r="C11"/>
  <c r="F11" s="1"/>
  <c r="F6"/>
  <c r="E11"/>
  <c r="F8" i="6"/>
  <c r="F11"/>
  <c r="C12"/>
  <c r="F7"/>
  <c r="E12"/>
  <c r="F12" i="5"/>
  <c r="F11"/>
  <c r="E12"/>
  <c r="F12" i="6" l="1"/>
</calcChain>
</file>

<file path=xl/sharedStrings.xml><?xml version="1.0" encoding="utf-8"?>
<sst xmlns="http://schemas.openxmlformats.org/spreadsheetml/2006/main" count="82" uniqueCount="25">
  <si>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</si>
  <si>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</si>
  <si>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</si>
  <si>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</si>
  <si>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</si>
  <si>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</si>
  <si>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</si>
  <si>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</si>
  <si>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Ambiente</t>
  </si>
  <si>
    <t>Servizi culturali - Biblioteca</t>
  </si>
  <si>
    <t>Edilizia Privata</t>
  </si>
  <si>
    <t>Segreteria - Affari Generali - Ragioneria - Bilancio</t>
  </si>
  <si>
    <t>Lavori Pubblici - Demanio - Patrimonio</t>
  </si>
  <si>
    <t>Scuola - Sport - Turismo - Tempo Libero - Attività Produttive -  Urp - Ufficio Stampa - Sanità</t>
  </si>
  <si>
    <t>Tributi</t>
  </si>
  <si>
    <t>Settore Finanziario</t>
  </si>
  <si>
    <t>Settore Servizi al Cittadino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</si>
  <si>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GENNAIO-FEBBRAIO MARZO 2019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</si>
  <si>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APRILE-MAGGIO-GIUGNO 2019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</si>
  <si>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2019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</si>
  <si>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2019</t>
    </r>
  </si>
  <si>
    <t>1° Trim. 2019</t>
  </si>
  <si>
    <t>2° Trim. 2019</t>
  </si>
  <si>
    <t>3° Trim. 2019</t>
  </si>
  <si>
    <t>4° Trim. 2019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</si>
</sst>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7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2" fillId="5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164" fontId="3" fillId="4" borderId="4" xfId="1" applyNumberFormat="1" applyFont="1" applyFill="1" applyBorder="1" applyAlignment="1">
      <alignment horizontal="right" vertical="top" wrapText="1"/>
    </xf>
    <xf numFmtId="164" fontId="3" fillId="6" borderId="4" xfId="1" applyNumberFormat="1" applyFont="1" applyFill="1" applyBorder="1" applyAlignment="1">
      <alignment horizontal="righ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9" fontId="3" fillId="4" borderId="4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5" sqref="F5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1" t="s">
        <v>17</v>
      </c>
      <c r="B1" s="11"/>
      <c r="C1" s="11"/>
      <c r="D1" s="11"/>
      <c r="E1" s="11"/>
      <c r="F1" s="11"/>
    </row>
    <row r="2" spans="1:6" ht="15" customHeight="1"/>
    <row r="3" spans="1:6" ht="39.75" customHeight="1">
      <c r="A3" s="1" t="s">
        <v>0</v>
      </c>
      <c r="B3" s="8" t="s">
        <v>21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48" customHeight="1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52.5" customHeight="1">
      <c r="A5" s="10" t="s">
        <v>8</v>
      </c>
      <c r="B5" s="5">
        <v>152</v>
      </c>
      <c r="C5" s="5">
        <f>B5-D5</f>
        <v>142</v>
      </c>
      <c r="D5" s="5">
        <f>5+2+3</f>
        <v>10</v>
      </c>
      <c r="E5" s="9">
        <f>D5/B5</f>
        <v>6.5789473684210523E-2</v>
      </c>
      <c r="F5" s="9">
        <f>C5/B5</f>
        <v>0.93421052631578949</v>
      </c>
    </row>
    <row r="6" spans="1:6" ht="52.5" customHeight="1">
      <c r="A6" s="10" t="s">
        <v>9</v>
      </c>
      <c r="B6" s="5">
        <f>44+40+43</f>
        <v>127</v>
      </c>
      <c r="C6" s="5">
        <f t="shared" ref="C6:C11" si="0">B6-D6</f>
        <v>106</v>
      </c>
      <c r="D6" s="5">
        <f>10+6+5</f>
        <v>21</v>
      </c>
      <c r="E6" s="9">
        <f t="shared" ref="E6:E12" si="1">D6/B6</f>
        <v>0.16535433070866143</v>
      </c>
      <c r="F6" s="9">
        <f t="shared" ref="F6:F12" si="2">C6/B6</f>
        <v>0.83464566929133854</v>
      </c>
    </row>
    <row r="7" spans="1:6" ht="52.5" customHeight="1">
      <c r="A7" s="10" t="s">
        <v>10</v>
      </c>
      <c r="B7" s="5">
        <f>52+48+52</f>
        <v>152</v>
      </c>
      <c r="C7" s="5">
        <f t="shared" si="0"/>
        <v>112</v>
      </c>
      <c r="D7" s="5">
        <f>2+10+28</f>
        <v>40</v>
      </c>
      <c r="E7" s="9">
        <f t="shared" si="1"/>
        <v>0.26315789473684209</v>
      </c>
      <c r="F7" s="9">
        <f t="shared" si="2"/>
        <v>0.73684210526315785</v>
      </c>
    </row>
    <row r="8" spans="1:6" ht="52.5" customHeight="1">
      <c r="A8" s="10" t="s">
        <v>11</v>
      </c>
      <c r="B8" s="5">
        <f>78+72+78</f>
        <v>228</v>
      </c>
      <c r="C8" s="5">
        <f t="shared" si="0"/>
        <v>209</v>
      </c>
      <c r="D8" s="5">
        <f>10+5+4</f>
        <v>19</v>
      </c>
      <c r="E8" s="9">
        <f t="shared" si="1"/>
        <v>8.3333333333333329E-2</v>
      </c>
      <c r="F8" s="9">
        <f t="shared" si="2"/>
        <v>0.91666666666666663</v>
      </c>
    </row>
    <row r="9" spans="1:6" ht="52.5" customHeight="1">
      <c r="A9" s="10" t="s">
        <v>12</v>
      </c>
      <c r="B9" s="5">
        <f>104+96+104</f>
        <v>304</v>
      </c>
      <c r="C9" s="5">
        <f t="shared" si="0"/>
        <v>270</v>
      </c>
      <c r="D9" s="5">
        <f>3+11+20</f>
        <v>34</v>
      </c>
      <c r="E9" s="9">
        <f t="shared" si="1"/>
        <v>0.1118421052631579</v>
      </c>
      <c r="F9" s="9">
        <f t="shared" si="2"/>
        <v>0.88815789473684215</v>
      </c>
    </row>
    <row r="10" spans="1:6" ht="78.75" customHeight="1">
      <c r="A10" s="10" t="s">
        <v>13</v>
      </c>
      <c r="B10" s="5">
        <f>286+264+276</f>
        <v>826</v>
      </c>
      <c r="C10" s="5">
        <f t="shared" si="0"/>
        <v>677</v>
      </c>
      <c r="D10" s="5">
        <f>58+49+42</f>
        <v>149</v>
      </c>
      <c r="E10" s="9">
        <f t="shared" si="1"/>
        <v>0.18038740920096852</v>
      </c>
      <c r="F10" s="9">
        <f t="shared" si="2"/>
        <v>0.81961259079903148</v>
      </c>
    </row>
    <row r="11" spans="1:6" ht="52.5" customHeight="1">
      <c r="A11" s="10" t="s">
        <v>14</v>
      </c>
      <c r="B11" s="5">
        <f>52+48+52</f>
        <v>152</v>
      </c>
      <c r="C11" s="5">
        <f t="shared" si="0"/>
        <v>135</v>
      </c>
      <c r="D11" s="5">
        <f>5+9+3</f>
        <v>17</v>
      </c>
      <c r="E11" s="9">
        <f t="shared" si="1"/>
        <v>0.1118421052631579</v>
      </c>
      <c r="F11" s="9">
        <f t="shared" si="2"/>
        <v>0.88815789473684215</v>
      </c>
    </row>
    <row r="12" spans="1:6">
      <c r="A12" s="3" t="s">
        <v>7</v>
      </c>
      <c r="B12" s="6">
        <f t="shared" ref="B12" si="3">SUM(B5:B11)</f>
        <v>1941</v>
      </c>
      <c r="C12" s="6">
        <f>SUM(C5:C11)</f>
        <v>1651</v>
      </c>
      <c r="D12" s="6">
        <f>SUM(D5:D11)</f>
        <v>290</v>
      </c>
      <c r="E12" s="9">
        <f t="shared" si="1"/>
        <v>0.14940752189592993</v>
      </c>
      <c r="F12" s="9">
        <f t="shared" si="2"/>
        <v>0.85059247810407002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H1" sqref="H1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1" t="s">
        <v>18</v>
      </c>
      <c r="B1" s="11"/>
      <c r="C1" s="11"/>
      <c r="D1" s="11"/>
      <c r="E1" s="11"/>
      <c r="F1" s="11"/>
    </row>
    <row r="2" spans="1:6" ht="15" customHeight="1"/>
    <row r="3" spans="1:6" ht="39.75" customHeight="1">
      <c r="A3" s="1" t="s">
        <v>0</v>
      </c>
      <c r="B3" s="8" t="s">
        <v>22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48" customHeight="1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52.5" customHeight="1">
      <c r="A5" s="10" t="s">
        <v>8</v>
      </c>
      <c r="B5" s="5">
        <f>52+50+54</f>
        <v>156</v>
      </c>
      <c r="C5" s="5">
        <f>B5-D5</f>
        <v>116</v>
      </c>
      <c r="D5" s="5">
        <f>19+5+16</f>
        <v>40</v>
      </c>
      <c r="E5" s="9">
        <f>D5/B5</f>
        <v>0.25641025641025639</v>
      </c>
      <c r="F5" s="9">
        <f>C5/B5</f>
        <v>0.74358974358974361</v>
      </c>
    </row>
    <row r="6" spans="1:6" ht="52.5" customHeight="1">
      <c r="A6" s="10" t="s">
        <v>9</v>
      </c>
      <c r="B6" s="5">
        <f>40+28</f>
        <v>68</v>
      </c>
      <c r="C6" s="5">
        <f t="shared" ref="C6:C11" si="0">B6-D6</f>
        <v>56</v>
      </c>
      <c r="D6" s="5">
        <f>10+2</f>
        <v>12</v>
      </c>
      <c r="E6" s="9">
        <f t="shared" ref="E6:E12" si="1">D6/B6</f>
        <v>0.17647058823529413</v>
      </c>
      <c r="F6" s="9">
        <f t="shared" ref="F6:F12" si="2">C6/B6</f>
        <v>0.82352941176470584</v>
      </c>
    </row>
    <row r="7" spans="1:6" ht="52.5" customHeight="1">
      <c r="A7" s="10" t="s">
        <v>10</v>
      </c>
      <c r="B7" s="5">
        <f>48+52+50</f>
        <v>150</v>
      </c>
      <c r="C7" s="5">
        <f t="shared" si="0"/>
        <v>69</v>
      </c>
      <c r="D7" s="5">
        <f>26+28+27</f>
        <v>81</v>
      </c>
      <c r="E7" s="9">
        <f t="shared" si="1"/>
        <v>0.54</v>
      </c>
      <c r="F7" s="9">
        <f t="shared" si="2"/>
        <v>0.46</v>
      </c>
    </row>
    <row r="8" spans="1:6" ht="52.5" customHeight="1">
      <c r="A8" s="10" t="s">
        <v>15</v>
      </c>
      <c r="B8" s="5">
        <f>72+78+75</f>
        <v>225</v>
      </c>
      <c r="C8" s="5">
        <f t="shared" si="0"/>
        <v>194</v>
      </c>
      <c r="D8" s="5">
        <f>8+8+15</f>
        <v>31</v>
      </c>
      <c r="E8" s="9">
        <f t="shared" si="1"/>
        <v>0.13777777777777778</v>
      </c>
      <c r="F8" s="9">
        <f t="shared" si="2"/>
        <v>0.86222222222222222</v>
      </c>
    </row>
    <row r="9" spans="1:6" ht="52.5" customHeight="1">
      <c r="A9" s="10" t="s">
        <v>12</v>
      </c>
      <c r="B9" s="5">
        <f>96+104+106</f>
        <v>306</v>
      </c>
      <c r="C9" s="5">
        <f t="shared" si="0"/>
        <v>231</v>
      </c>
      <c r="D9" s="5">
        <f>33+5+37</f>
        <v>75</v>
      </c>
      <c r="E9" s="9">
        <f t="shared" si="1"/>
        <v>0.24509803921568626</v>
      </c>
      <c r="F9" s="9">
        <f t="shared" si="2"/>
        <v>0.75490196078431371</v>
      </c>
    </row>
    <row r="10" spans="1:6" ht="78.75" customHeight="1">
      <c r="A10" s="10" t="s">
        <v>16</v>
      </c>
      <c r="B10" s="5">
        <f>240+268+275</f>
        <v>783</v>
      </c>
      <c r="C10" s="5">
        <f t="shared" si="0"/>
        <v>679</v>
      </c>
      <c r="D10" s="5">
        <f>37+28+39</f>
        <v>104</v>
      </c>
      <c r="E10" s="9">
        <f t="shared" si="1"/>
        <v>0.13282247765006386</v>
      </c>
      <c r="F10" s="9">
        <f t="shared" si="2"/>
        <v>0.86717752234993617</v>
      </c>
    </row>
    <row r="11" spans="1:6" ht="52.5" customHeight="1">
      <c r="A11" s="10" t="s">
        <v>14</v>
      </c>
      <c r="B11" s="5">
        <f>48+52+50</f>
        <v>150</v>
      </c>
      <c r="C11" s="5">
        <f t="shared" si="0"/>
        <v>136</v>
      </c>
      <c r="D11" s="5">
        <f>1+3+10</f>
        <v>14</v>
      </c>
      <c r="E11" s="9">
        <f t="shared" si="1"/>
        <v>9.3333333333333338E-2</v>
      </c>
      <c r="F11" s="9">
        <f t="shared" si="2"/>
        <v>0.90666666666666662</v>
      </c>
    </row>
    <row r="12" spans="1:6">
      <c r="A12" s="3" t="s">
        <v>7</v>
      </c>
      <c r="B12" s="6">
        <f t="shared" ref="B12" si="3">SUM(B5:B11)</f>
        <v>1838</v>
      </c>
      <c r="C12" s="6">
        <f>SUM(C5:C11)</f>
        <v>1481</v>
      </c>
      <c r="D12" s="6">
        <f>SUM(D5:D11)</f>
        <v>357</v>
      </c>
      <c r="E12" s="9">
        <f t="shared" si="1"/>
        <v>0.19423286180631122</v>
      </c>
      <c r="F12" s="9">
        <f t="shared" si="2"/>
        <v>0.80576713819368884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N3" sqref="N3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1" t="s">
        <v>19</v>
      </c>
      <c r="B1" s="11"/>
      <c r="C1" s="11"/>
      <c r="D1" s="11"/>
      <c r="E1" s="11"/>
      <c r="F1" s="11"/>
    </row>
    <row r="2" spans="1:6" ht="15" customHeight="1"/>
    <row r="3" spans="1:6" ht="39.75" customHeight="1">
      <c r="A3" s="1" t="s">
        <v>0</v>
      </c>
      <c r="B3" s="8" t="s">
        <v>23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48" customHeight="1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52.5" customHeight="1">
      <c r="A5" s="10" t="s">
        <v>8</v>
      </c>
      <c r="B5" s="5">
        <f>54+52+42</f>
        <v>148</v>
      </c>
      <c r="C5" s="5">
        <f>B5-D5</f>
        <v>106</v>
      </c>
      <c r="D5" s="5">
        <f>15+8+19</f>
        <v>42</v>
      </c>
      <c r="E5" s="9">
        <f>D5/B5</f>
        <v>0.28378378378378377</v>
      </c>
      <c r="F5" s="9">
        <f>C5/B5</f>
        <v>0.71621621621621623</v>
      </c>
    </row>
    <row r="6" spans="1:6" ht="52.5" customHeight="1">
      <c r="A6" s="10" t="s">
        <v>10</v>
      </c>
      <c r="B6" s="5">
        <f>54+52+63</f>
        <v>169</v>
      </c>
      <c r="C6" s="5">
        <f t="shared" ref="C6:C10" si="0">B6-D6</f>
        <v>83</v>
      </c>
      <c r="D6" s="5">
        <f>28+36+22</f>
        <v>86</v>
      </c>
      <c r="E6" s="9">
        <f t="shared" ref="E6:E11" si="1">D6/B6</f>
        <v>0.50887573964497046</v>
      </c>
      <c r="F6" s="9">
        <f t="shared" ref="F6:F11" si="2">C6/B6</f>
        <v>0.4911242603550296</v>
      </c>
    </row>
    <row r="7" spans="1:6" ht="52.5" customHeight="1">
      <c r="A7" s="10" t="s">
        <v>15</v>
      </c>
      <c r="B7" s="5">
        <f>81+78+63</f>
        <v>222</v>
      </c>
      <c r="C7" s="5">
        <f t="shared" si="0"/>
        <v>174</v>
      </c>
      <c r="D7" s="5">
        <f>8+32+8</f>
        <v>48</v>
      </c>
      <c r="E7" s="9">
        <f t="shared" si="1"/>
        <v>0.21621621621621623</v>
      </c>
      <c r="F7" s="9">
        <f t="shared" si="2"/>
        <v>0.78378378378378377</v>
      </c>
    </row>
    <row r="8" spans="1:6" ht="52.5" customHeight="1">
      <c r="A8" s="10" t="s">
        <v>12</v>
      </c>
      <c r="B8" s="5">
        <f>135+130+121</f>
        <v>386</v>
      </c>
      <c r="C8" s="5">
        <f t="shared" si="0"/>
        <v>320</v>
      </c>
      <c r="D8" s="5">
        <f>23+29+14</f>
        <v>66</v>
      </c>
      <c r="E8" s="9">
        <f t="shared" si="1"/>
        <v>0.17098445595854922</v>
      </c>
      <c r="F8" s="9">
        <f t="shared" si="2"/>
        <v>0.82901554404145072</v>
      </c>
    </row>
    <row r="9" spans="1:6" ht="78.75" customHeight="1">
      <c r="A9" s="10" t="s">
        <v>16</v>
      </c>
      <c r="B9" s="5">
        <f>297+286+252</f>
        <v>835</v>
      </c>
      <c r="C9" s="5">
        <f t="shared" si="0"/>
        <v>652</v>
      </c>
      <c r="D9" s="5">
        <f>61+85+37</f>
        <v>183</v>
      </c>
      <c r="E9" s="9">
        <f t="shared" si="1"/>
        <v>0.21916167664670658</v>
      </c>
      <c r="F9" s="9">
        <f t="shared" si="2"/>
        <v>0.7808383233532934</v>
      </c>
    </row>
    <row r="10" spans="1:6" ht="52.5" customHeight="1">
      <c r="A10" s="10" t="s">
        <v>14</v>
      </c>
      <c r="B10" s="5">
        <f>54+52+42</f>
        <v>148</v>
      </c>
      <c r="C10" s="5">
        <f t="shared" si="0"/>
        <v>126</v>
      </c>
      <c r="D10" s="5">
        <f>10+10+2</f>
        <v>22</v>
      </c>
      <c r="E10" s="9">
        <f t="shared" si="1"/>
        <v>0.14864864864864866</v>
      </c>
      <c r="F10" s="9">
        <f t="shared" si="2"/>
        <v>0.85135135135135132</v>
      </c>
    </row>
    <row r="11" spans="1:6">
      <c r="A11" s="3" t="s">
        <v>7</v>
      </c>
      <c r="B11" s="6">
        <f t="shared" ref="B11" si="3">SUM(B5:B10)</f>
        <v>1908</v>
      </c>
      <c r="C11" s="6">
        <f>SUM(C5:C10)</f>
        <v>1461</v>
      </c>
      <c r="D11" s="6">
        <f>SUM(D5:D10)</f>
        <v>447</v>
      </c>
      <c r="E11" s="9">
        <f t="shared" si="1"/>
        <v>0.23427672955974843</v>
      </c>
      <c r="F11" s="9">
        <f t="shared" si="2"/>
        <v>0.76572327044025157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I1" sqref="I1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1" t="s">
        <v>20</v>
      </c>
      <c r="B1" s="11"/>
      <c r="C1" s="11"/>
      <c r="D1" s="11"/>
      <c r="E1" s="11"/>
      <c r="F1" s="11"/>
    </row>
    <row r="2" spans="1:6" ht="15" customHeight="1"/>
    <row r="3" spans="1:6" ht="39.75" customHeight="1">
      <c r="A3" s="1" t="s">
        <v>0</v>
      </c>
      <c r="B3" s="8" t="s">
        <v>24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48" customHeight="1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52.5" customHeight="1">
      <c r="A5" s="10" t="s">
        <v>8</v>
      </c>
      <c r="B5" s="5">
        <f>46+38+40</f>
        <v>124</v>
      </c>
      <c r="C5" s="5">
        <f>B5-D5</f>
        <v>82</v>
      </c>
      <c r="D5" s="5">
        <f>15+8+19</f>
        <v>42</v>
      </c>
      <c r="E5" s="9">
        <f>D5/B5</f>
        <v>0.33870967741935482</v>
      </c>
      <c r="F5" s="9">
        <f>C5/B5</f>
        <v>0.66129032258064513</v>
      </c>
    </row>
    <row r="6" spans="1:6" ht="52.5" customHeight="1">
      <c r="A6" s="10" t="s">
        <v>10</v>
      </c>
      <c r="B6" s="5">
        <f>69+57+60</f>
        <v>186</v>
      </c>
      <c r="C6" s="5">
        <f t="shared" ref="C6:C10" si="0">B6-D6</f>
        <v>100</v>
      </c>
      <c r="D6" s="5">
        <f>28+36+22</f>
        <v>86</v>
      </c>
      <c r="E6" s="9">
        <f t="shared" ref="E6:E11" si="1">D6/B6</f>
        <v>0.46236559139784944</v>
      </c>
      <c r="F6" s="9">
        <f t="shared" ref="F6:F11" si="2">C6/B6</f>
        <v>0.5376344086021505</v>
      </c>
    </row>
    <row r="7" spans="1:6" ht="52.5" customHeight="1">
      <c r="A7" s="10" t="s">
        <v>15</v>
      </c>
      <c r="B7" s="5">
        <f>69+57+60</f>
        <v>186</v>
      </c>
      <c r="C7" s="5">
        <f t="shared" si="0"/>
        <v>138</v>
      </c>
      <c r="D7" s="5">
        <f>8+32+8</f>
        <v>48</v>
      </c>
      <c r="E7" s="9">
        <f t="shared" si="1"/>
        <v>0.25806451612903225</v>
      </c>
      <c r="F7" s="9">
        <f t="shared" si="2"/>
        <v>0.74193548387096775</v>
      </c>
    </row>
    <row r="8" spans="1:6" ht="52.5" customHeight="1">
      <c r="A8" s="10" t="s">
        <v>12</v>
      </c>
      <c r="B8" s="5">
        <f>104+91+92</f>
        <v>287</v>
      </c>
      <c r="C8" s="5">
        <f t="shared" si="0"/>
        <v>221</v>
      </c>
      <c r="D8" s="5">
        <f>23+29+14</f>
        <v>66</v>
      </c>
      <c r="E8" s="9">
        <f t="shared" si="1"/>
        <v>0.22996515679442509</v>
      </c>
      <c r="F8" s="9">
        <f t="shared" si="2"/>
        <v>0.77003484320557491</v>
      </c>
    </row>
    <row r="9" spans="1:6" ht="78.75" customHeight="1">
      <c r="A9" s="10" t="s">
        <v>16</v>
      </c>
      <c r="B9" s="5">
        <f>279+235+243</f>
        <v>757</v>
      </c>
      <c r="C9" s="5">
        <f t="shared" si="0"/>
        <v>574</v>
      </c>
      <c r="D9" s="5">
        <f>61+85+37</f>
        <v>183</v>
      </c>
      <c r="E9" s="9">
        <f t="shared" si="1"/>
        <v>0.24174372523117568</v>
      </c>
      <c r="F9" s="9">
        <f t="shared" si="2"/>
        <v>0.75825627476882429</v>
      </c>
    </row>
    <row r="10" spans="1:6" ht="52.5" customHeight="1">
      <c r="A10" s="10" t="s">
        <v>14</v>
      </c>
      <c r="B10" s="5">
        <f>46+38+60</f>
        <v>144</v>
      </c>
      <c r="C10" s="5">
        <f t="shared" si="0"/>
        <v>122</v>
      </c>
      <c r="D10" s="5">
        <f>10+10+2</f>
        <v>22</v>
      </c>
      <c r="E10" s="9">
        <f t="shared" si="1"/>
        <v>0.15277777777777779</v>
      </c>
      <c r="F10" s="9">
        <f t="shared" si="2"/>
        <v>0.84722222222222221</v>
      </c>
    </row>
    <row r="11" spans="1:6">
      <c r="A11" s="3" t="s">
        <v>7</v>
      </c>
      <c r="B11" s="6">
        <f t="shared" ref="B11" si="3">SUM(B5:B10)</f>
        <v>1684</v>
      </c>
      <c r="C11" s="6">
        <f>SUM(C5:C10)</f>
        <v>1237</v>
      </c>
      <c r="D11" s="6">
        <f>SUM(D5:D10)</f>
        <v>447</v>
      </c>
      <c r="E11" s="9">
        <f t="shared" si="1"/>
        <v>0.26543942992874109</v>
      </c>
      <c r="F11" s="9">
        <f t="shared" si="2"/>
        <v>0.73456057007125886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2019</vt:lpstr>
      <vt:lpstr>2 TRIMESTRE 2019</vt:lpstr>
      <vt:lpstr> 3 TRIMESTRE 2019 </vt:lpstr>
      <vt:lpstr>4 TRIMESTRE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2023-06-27T12:52:50Z</dcterms:modified>
</cp:coreProperties>
</file>